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330"/>
  <workbookPr codeName="ThisWorkbook"/>
  <mc:AlternateContent xmlns:mc="http://schemas.openxmlformats.org/markup-compatibility/2006">
    <mc:Choice Requires="x15">
      <x15ac:absPath xmlns:x15ac="http://schemas.microsoft.com/office/spreadsheetml/2010/11/ac" url="Y:\Manas Upmanyu\nfcl\Sadasivpet\Final Working\"/>
    </mc:Choice>
  </mc:AlternateContent>
  <xr:revisionPtr revIDLastSave="0" documentId="13_ncr:1_{09DC5B8C-49AA-4CE0-B27E-04936AA170A9}" xr6:coauthVersionLast="47" xr6:coauthVersionMax="47" xr10:uidLastSave="{00000000-0000-0000-0000-000000000000}"/>
  <bookViews>
    <workbookView xWindow="-120" yWindow="-120" windowWidth="21840" windowHeight="13140" tabRatio="864" firstSheet="1" activeTab="1" xr2:uid="{00000000-000D-0000-FFFF-FFFF00000000}"/>
  </bookViews>
  <sheets>
    <sheet name="Sheet1" sheetId="22" state="hidden" r:id="rId1"/>
    <sheet name="Sadashivpet Building" sheetId="14" r:id="rId2"/>
    <sheet name="Sadashivpet Building Summary" sheetId="13" r:id="rId3"/>
  </sheets>
  <definedNames>
    <definedName name="_xlnm._FilterDatabase" localSheetId="1" hidden="1">'Sadashivpet Building'!$B$10:$AC$18</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AB17" i="14" l="1"/>
  <c r="T12" i="14"/>
  <c r="T13" i="14"/>
  <c r="T14" i="14"/>
  <c r="T15" i="14"/>
  <c r="T16" i="14"/>
  <c r="T11" i="14"/>
  <c r="E44" i="22" l="1"/>
  <c r="E17" i="22"/>
  <c r="E16" i="22"/>
  <c r="E49" i="22" s="1"/>
  <c r="C7" i="14" l="1"/>
  <c r="C7" i="13"/>
  <c r="E11" i="14"/>
  <c r="D11" i="14" s="1"/>
  <c r="K12" i="14"/>
  <c r="K13" i="14"/>
  <c r="K14" i="14"/>
  <c r="K15" i="14"/>
  <c r="K16" i="14"/>
  <c r="K11" i="14"/>
  <c r="E12" i="14" l="1"/>
  <c r="D12" i="14" s="1"/>
  <c r="E13" i="14"/>
  <c r="D13" i="14" s="1"/>
  <c r="E14" i="14"/>
  <c r="D14" i="14" s="1"/>
  <c r="E15" i="14"/>
  <c r="D15" i="14" s="1"/>
  <c r="E16" i="14"/>
  <c r="D16" i="14" s="1"/>
  <c r="W16" i="14"/>
  <c r="Q16" i="14"/>
  <c r="W15" i="14"/>
  <c r="Q15" i="14"/>
  <c r="W14" i="14"/>
  <c r="Q14" i="14"/>
  <c r="X14" i="14"/>
  <c r="W13" i="14"/>
  <c r="Q13" i="14"/>
  <c r="W12" i="14"/>
  <c r="Q12" i="14"/>
  <c r="W11" i="14"/>
  <c r="Q11" i="14"/>
  <c r="E13" i="13"/>
  <c r="Y14" i="14" l="1"/>
  <c r="D18" i="14"/>
  <c r="E18" i="14"/>
  <c r="X15" i="14"/>
  <c r="X13" i="14"/>
  <c r="X12" i="14"/>
  <c r="X16" i="14"/>
  <c r="Z14" i="14"/>
  <c r="AB14" i="14" s="1"/>
  <c r="AC14" i="14" s="1"/>
  <c r="X11" i="14"/>
  <c r="Y11" i="14" s="1"/>
  <c r="Y15" i="14" l="1"/>
  <c r="Z15" i="14" s="1"/>
  <c r="AB15" i="14" s="1"/>
  <c r="AC15" i="14" s="1"/>
  <c r="Y16" i="14"/>
  <c r="Z16" i="14" s="1"/>
  <c r="AB16" i="14" s="1"/>
  <c r="AC16" i="14" s="1"/>
  <c r="Y12" i="14"/>
  <c r="Z12" i="14" s="1"/>
  <c r="AB12" i="14" s="1"/>
  <c r="AC12" i="14" s="1"/>
  <c r="Y13" i="14"/>
  <c r="C8" i="13"/>
  <c r="C8" i="14"/>
  <c r="X18" i="14"/>
  <c r="Y18" i="14" l="1"/>
  <c r="Z13" i="14"/>
  <c r="AB13" i="14" s="1"/>
  <c r="AC13" i="14" s="1"/>
  <c r="F12" i="13"/>
  <c r="F13" i="13" s="1"/>
  <c r="Z11" i="14"/>
  <c r="Z18" i="14" l="1"/>
  <c r="AB11" i="14"/>
  <c r="AB18" i="14" s="1"/>
  <c r="G12" i="13" l="1"/>
  <c r="G13" i="13" s="1"/>
  <c r="AC11" i="14"/>
</calcChain>
</file>

<file path=xl/sharedStrings.xml><?xml version="1.0" encoding="utf-8"?>
<sst xmlns="http://schemas.openxmlformats.org/spreadsheetml/2006/main" count="143" uniqueCount="108">
  <si>
    <t>BUILDING VALUATION</t>
  </si>
  <si>
    <t xml:space="preserve">DESCRIPTION </t>
  </si>
  <si>
    <t>Type of Structure</t>
  </si>
  <si>
    <t>Roofing</t>
  </si>
  <si>
    <t>Flooring</t>
  </si>
  <si>
    <t>No. of floors</t>
  </si>
  <si>
    <t>Year of Construction</t>
  </si>
  <si>
    <t xml:space="preserve">R.C.C </t>
  </si>
  <si>
    <t>Total Life Consumed
(in years)</t>
  </si>
  <si>
    <t>Total Economic Life
(in years)</t>
  </si>
  <si>
    <t>Plinth Rate
(per sq.ft.)</t>
  </si>
  <si>
    <t>Salvage Value</t>
  </si>
  <si>
    <t>Depriciation
Rate</t>
  </si>
  <si>
    <t>Gross Replacement 
Value
(INR)</t>
  </si>
  <si>
    <t>Depriciated Value
(INR)</t>
  </si>
  <si>
    <t>-</t>
  </si>
  <si>
    <t>Year of Valuation</t>
  </si>
  <si>
    <t>Sr. No.</t>
  </si>
  <si>
    <t>Grand Total</t>
  </si>
  <si>
    <t>Renovation Year</t>
  </si>
  <si>
    <t>Deterioration Factor</t>
  </si>
  <si>
    <t>Depriciated Replacement
Market Value</t>
  </si>
  <si>
    <t>Particulars</t>
  </si>
  <si>
    <t>Annexure</t>
  </si>
  <si>
    <r>
      <t xml:space="preserve">Estimated Reproduction Cost of the Asset   
</t>
    </r>
    <r>
      <rPr>
        <i/>
        <sz val="10"/>
        <rFont val="Calibri"/>
        <family val="2"/>
        <scheme val="minor"/>
      </rPr>
      <t/>
    </r>
  </si>
  <si>
    <t>Civil &amp; Building Structures</t>
  </si>
  <si>
    <t>A</t>
  </si>
  <si>
    <t>Total (B)</t>
  </si>
  <si>
    <t>Plant-1 control room</t>
  </si>
  <si>
    <t>Operator cabins</t>
  </si>
  <si>
    <t>Substation 2</t>
  </si>
  <si>
    <t>Substation 3</t>
  </si>
  <si>
    <t>Plant-2 control room</t>
  </si>
  <si>
    <t>Ammonia substation</t>
  </si>
  <si>
    <t>Urea substation</t>
  </si>
  <si>
    <t>GT-C &amp; Substation-21</t>
  </si>
  <si>
    <t>Urea silo</t>
  </si>
  <si>
    <t>Bagging Plant including loco shed</t>
  </si>
  <si>
    <t>AMF2</t>
  </si>
  <si>
    <t>Cooling tower Control room and MCC</t>
  </si>
  <si>
    <t>Clarifier water lift cum fire water pump house</t>
  </si>
  <si>
    <t>Sludge sump and pump house</t>
  </si>
  <si>
    <t>Filter water pump house</t>
  </si>
  <si>
    <t>ETP</t>
  </si>
  <si>
    <t>IG PLANT</t>
  </si>
  <si>
    <t>MRSS</t>
  </si>
  <si>
    <t>SS4</t>
  </si>
  <si>
    <t>SS5</t>
  </si>
  <si>
    <t>Chemical house WTP</t>
  </si>
  <si>
    <t>Canteen bldg.</t>
  </si>
  <si>
    <t>Devi canteen</t>
  </si>
  <si>
    <t xml:space="preserve">H- Building  </t>
  </si>
  <si>
    <t>Project office(Snam building)</t>
  </si>
  <si>
    <t>Fire &amp; Safety building and fire tender garage</t>
  </si>
  <si>
    <t>Dispensary and first aid centre</t>
  </si>
  <si>
    <t>Workshop</t>
  </si>
  <si>
    <t>Main store</t>
  </si>
  <si>
    <t>Gate house</t>
  </si>
  <si>
    <t>Yard toilet(near ws,mrss,igp,sp house and bagging)</t>
  </si>
  <si>
    <t>Akshara school</t>
  </si>
  <si>
    <t>Club house</t>
  </si>
  <si>
    <t>RCC</t>
  </si>
  <si>
    <t>Tech Building and Lab Building</t>
  </si>
  <si>
    <t>Area
(Sq. Ft.)</t>
  </si>
  <si>
    <t>Height
(Ft)</t>
  </si>
  <si>
    <t>DM MCC</t>
  </si>
  <si>
    <t>DM Plant</t>
  </si>
  <si>
    <t>Depriciation Amount</t>
  </si>
  <si>
    <t>Storage Shed</t>
  </si>
  <si>
    <t>Electrical Room</t>
  </si>
  <si>
    <t>Small Anicillary storage area</t>
  </si>
  <si>
    <t>Ancillary RCC Area</t>
  </si>
  <si>
    <t>Working Shed</t>
  </si>
  <si>
    <t>Asbestos Cement Sheet</t>
  </si>
  <si>
    <t>GI Sheet</t>
  </si>
  <si>
    <t>Length in ft</t>
  </si>
  <si>
    <t>Width in ft</t>
  </si>
  <si>
    <t>Height in m</t>
  </si>
  <si>
    <t>AREA 
(Sq. mt.)</t>
  </si>
  <si>
    <r>
      <t xml:space="preserve">Cost of Capitalization 
</t>
    </r>
    <r>
      <rPr>
        <i/>
        <sz val="10"/>
        <color theme="0"/>
        <rFont val="Calibri"/>
        <family val="2"/>
        <scheme val="minor"/>
      </rPr>
      <t>(Gross Block as on 21.10.2021)</t>
    </r>
  </si>
  <si>
    <r>
      <t xml:space="preserve">Prospective Fair Market Value
</t>
    </r>
    <r>
      <rPr>
        <i/>
        <sz val="10"/>
        <color theme="0"/>
        <rFont val="Calibri"/>
        <family val="2"/>
        <scheme val="minor"/>
      </rPr>
      <t>(INR)</t>
    </r>
  </si>
  <si>
    <t>Location</t>
  </si>
  <si>
    <t>Sadasivpet</t>
  </si>
  <si>
    <t>State</t>
  </si>
  <si>
    <t>Telangana</t>
  </si>
  <si>
    <t>6.08 Acre</t>
  </si>
  <si>
    <t>Land Area (Acre)</t>
  </si>
  <si>
    <t>Built Up Area (Sq. Ft.) as per Deed</t>
  </si>
  <si>
    <t>Built Up Area (Sq. Ft.) as per Site Measurement</t>
  </si>
  <si>
    <t xml:space="preserve">VALUATION SUMMARY | BUILDING &amp; CIVIL STRUCTURE | M/S NAGARJUNA FERTILISERS AND CHEMICALS LIMITED | SADASIVPET, TELANGANA                                       </t>
  </si>
  <si>
    <t>VALUATION OF BUILDING FOR MICRO IRRIGATION FACILITY LOCATED AT SADASIVPET, TELANGANA</t>
  </si>
  <si>
    <r>
      <rPr>
        <b/>
        <i/>
        <sz val="11"/>
        <rFont val="Calibri"/>
        <family val="2"/>
        <scheme val="minor"/>
      </rPr>
      <t>Notes:</t>
    </r>
    <r>
      <rPr>
        <i/>
        <sz val="11"/>
        <rFont val="Calibri"/>
        <family val="2"/>
        <scheme val="minor"/>
      </rPr>
      <t xml:space="preserve">
1.  Buildings &amp; Civil works are only related to the Micro Irrigation Facility located at Sadasivpet, Telangana.
2. The Company has informed that the structures which are present on the existing land parcel were handed over by the Vendor of the Land during the time of transfer of Land parcel only and no new Construction has taken place after the execution of the sale deed.
3. During the course of visit the Dimesions of the structures were verified and cosolidated to find the exisitng Approximate BUA on the site. However the same was not matching to the total BUA in the Project as mentioned in the same deed. Therefore we have worked upon the value of structures based on site measurment which were made during the course of site visit to the said plant only. 
4.  For evaluation of the useful economic life for the calculation of depreciation, companies act 2013 and the general practical trend of same Buildings are taken into consideration.
5.For calculting reproduction cost of Civil &amp; Structural Assets as on date, we have taken reference from open market and calculated depreciation on the same.
6. All values are inclusive of soft cost incurred during Project commissioning like Pre-operative expenses, IDC &amp; Finance cost, other charges etc.
7. The Building struction is in an average condition. Hence in Valuation exercise we have considered 10% as physical obselence factor depending on the age and maintenance of the structures.</t>
    </r>
  </si>
  <si>
    <t>Shed</t>
  </si>
  <si>
    <t>Area
(Sq. mt.)</t>
  </si>
  <si>
    <t>Platform at Bagging Plant Area Shed 1</t>
  </si>
  <si>
    <t>Platform at Bagging Plant Area Shed 2</t>
  </si>
  <si>
    <t>Compound Wall</t>
  </si>
  <si>
    <t>CT makeup pump house</t>
  </si>
  <si>
    <t>Sub Stn. 6</t>
  </si>
  <si>
    <t>Director transit house</t>
  </si>
  <si>
    <t>CF non plant Bldgs.-MCC,Admn &amp;Toilet.</t>
  </si>
  <si>
    <t>Description</t>
  </si>
  <si>
    <t>Steam and power generation plant Including Sub station 1</t>
  </si>
  <si>
    <t>Weigh bridGE</t>
  </si>
  <si>
    <t>Main Shed and Office Area</t>
  </si>
  <si>
    <t>Estimated Balance Life</t>
  </si>
  <si>
    <t>Estimated Consumed Life</t>
  </si>
  <si>
    <t>Boundary Wall (Perimeter = ~625 mtr. @ 3500 per running mtr.)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</si>
</sst>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quot;₹&quot;\ * #,##0.00_ ;_ &quot;₹&quot;\ * \-#,##0.00_ ;_ &quot;₹&quot;\ * &quot;-&quot;??_ ;_ @_ "/>
    <numFmt numFmtId="43" formatCode="_ * #,##0.00_ ;_ * \-#,##0.00_ ;_ * &quot;-&quot;??_ ;_ @_ "/>
    <numFmt numFmtId="164" formatCode="0.000"/>
    <numFmt numFmtId="166" formatCode="_ &quot;₹&quot;\ * #,##0_ ;_ &quot;₹&quot;\ * \-#,##0_ ;_ &quot;₹&quot;\ * &quot;-&quot;??_ ;_ @_ "/>
    <numFmt numFmtId="170" formatCode="[$₹-460]\ #,##0;\-[$₹-460]\ #,##0"/>
    <numFmt numFmtId="171" formatCode="_ [$₹-448]\ * #,##0_ ;_ [$₹-448]\ * \-#,##0_ ;_ [$₹-448]\ * &quot;-&quot;??_ ;_ @_ "/>
  </numFmts>
  <fonts count="35" x14ac:knownFonts="1">
    <font>
      <sz val="11"/>
      <color theme="1"/>
      <name val="Calibri"/>
      <family val="2"/>
      <scheme val="minor"/>
    </font>
    <font>
      <b/>
      <sz val="11"/>
      <color theme="1"/>
      <name val="Calibri"/>
      <family val="2"/>
      <scheme val="minor"/>
    </font>
    <font>
      <sz val="11"/>
      <color theme="1"/>
      <name val="Calibri"/>
      <family val="2"/>
      <scheme val="minor"/>
    </font>
    <font>
      <b/>
      <sz val="11"/>
      <color theme="0"/>
      <name val="Calibri"/>
      <family val="2"/>
      <scheme val="minor"/>
    </font>
    <font>
      <sz val="10"/>
      <name val="Arial"/>
      <family val="2"/>
    </font>
    <font>
      <sz val="11"/>
      <color theme="1"/>
      <name val="Arial"/>
      <family val="2"/>
    </font>
    <font>
      <b/>
      <u/>
      <sz val="18"/>
      <color theme="1"/>
      <name val="Arial"/>
      <family val="2"/>
    </font>
    <font>
      <b/>
      <sz val="11"/>
      <color theme="1"/>
      <name val="Arial"/>
      <family val="2"/>
    </font>
    <font>
      <i/>
      <sz val="10"/>
      <name val="Calibri"/>
      <family val="2"/>
      <scheme val="minor"/>
    </font>
    <font>
      <b/>
      <i/>
      <sz val="11"/>
      <name val="Calibri"/>
      <family val="2"/>
      <scheme val="minor"/>
    </font>
    <font>
      <i/>
      <sz val="1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11"/>
      <color indexed="8"/>
      <name val="Calibri"/>
      <family val="2"/>
    </font>
    <font>
      <b/>
      <sz val="10"/>
      <color indexed="8"/>
      <name val="Arial"/>
      <family val="2"/>
    </font>
    <font>
      <sz val="11"/>
      <name val="Calibri"/>
      <family val="2"/>
      <scheme val="minor"/>
    </font>
    <font>
      <b/>
      <sz val="12"/>
      <color theme="0"/>
      <name val="Arial"/>
      <family val="2"/>
    </font>
    <font>
      <i/>
      <sz val="10"/>
      <color theme="0"/>
      <name val="Calibri"/>
      <family val="2"/>
      <scheme val="minor"/>
    </font>
    <font>
      <b/>
      <u/>
      <sz val="18"/>
      <color theme="1"/>
      <name val="Calibri"/>
      <family val="2"/>
      <scheme val="minor"/>
    </font>
    <font>
      <b/>
      <u/>
      <sz val="11"/>
      <color theme="1"/>
      <name val="Calibri"/>
      <family val="2"/>
      <scheme val="minor"/>
    </font>
    <font>
      <b/>
      <u/>
      <sz val="18"/>
      <color theme="8" tint="-0.499984740745262"/>
      <name val="Calibri"/>
      <family val="2"/>
      <scheme val="minor"/>
    </font>
    <font>
      <sz val="11"/>
      <color theme="1"/>
      <name val="Calibri Light"/>
      <family val="2"/>
      <scheme val="major"/>
    </font>
    <font>
      <sz val="11"/>
      <name val="Calibri Light"/>
      <family val="2"/>
      <scheme val="major"/>
    </font>
  </fonts>
  <fills count="39">
    <fill>
      <patternFill patternType="none"/>
    </fill>
    <fill>
      <patternFill patternType="gray125"/>
    </fill>
    <fill>
      <patternFill patternType="solid">
        <fgColor theme="0"/>
        <bgColor indexed="64"/>
      </patternFill>
    </fill>
    <fill>
      <patternFill patternType="solid">
        <fgColor theme="8" tint="-0.49998474074526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40"/>
      </patternFill>
    </fill>
    <fill>
      <patternFill patternType="solid">
        <fgColor theme="8" tint="0.59999389629810485"/>
        <bgColor indexed="64"/>
      </patternFill>
    </fill>
    <fill>
      <patternFill patternType="solid">
        <fgColor theme="5" tint="0.79998168889431442"/>
        <bgColor indexed="64"/>
      </patternFill>
    </fill>
    <fill>
      <patternFill patternType="solid">
        <fgColor theme="5" tint="0.39997558519241921"/>
        <bgColor indexed="64"/>
      </patternFill>
    </fill>
  </fills>
  <borders count="2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ck">
        <color theme="8" tint="-0.24994659260841701"/>
      </top>
      <bottom style="thick">
        <color theme="8" tint="-0.24994659260841701"/>
      </bottom>
      <diagonal/>
    </border>
    <border>
      <left style="medium">
        <color theme="8" tint="0.59996337778862885"/>
      </left>
      <right style="medium">
        <color theme="8" tint="0.59996337778862885"/>
      </right>
      <top style="medium">
        <color theme="8" tint="0.59996337778862885"/>
      </top>
      <bottom style="medium">
        <color theme="8" tint="0.59996337778862885"/>
      </bottom>
      <diagonal/>
    </border>
    <border>
      <left style="thin">
        <color theme="9" tint="-0.24994659260841701"/>
      </left>
      <right style="thin">
        <color theme="9" tint="-0.24994659260841701"/>
      </right>
      <top style="thin">
        <color theme="9" tint="-0.24994659260841701"/>
      </top>
      <bottom style="thin">
        <color theme="9" tint="-0.24994659260841701"/>
      </bottom>
      <diagonal/>
    </border>
    <border>
      <left/>
      <right/>
      <top style="medium">
        <color theme="8" tint="-0.499984740745262"/>
      </top>
      <bottom style="medium">
        <color theme="8" tint="-0.499984740745262"/>
      </bottom>
      <diagonal/>
    </border>
    <border>
      <left style="medium">
        <color theme="8" tint="0.59996337778862885"/>
      </left>
      <right style="medium">
        <color theme="8" tint="0.59996337778862885"/>
      </right>
      <top style="medium">
        <color theme="8" tint="0.59996337778862885"/>
      </top>
      <bottom/>
      <diagonal/>
    </border>
    <border>
      <left style="medium">
        <color theme="8" tint="0.59996337778862885"/>
      </left>
      <right style="thin">
        <color indexed="64"/>
      </right>
      <top style="medium">
        <color theme="8" tint="0.59996337778862885"/>
      </top>
      <bottom style="medium">
        <color theme="8" tint="0.59996337778862885"/>
      </bottom>
      <diagonal/>
    </border>
    <border>
      <left style="thin">
        <color indexed="64"/>
      </left>
      <right style="thin">
        <color indexed="64"/>
      </right>
      <top style="medium">
        <color theme="8" tint="0.59996337778862885"/>
      </top>
      <bottom style="medium">
        <color theme="8" tint="0.59996337778862885"/>
      </bottom>
      <diagonal/>
    </border>
    <border>
      <left style="thin">
        <color indexed="64"/>
      </left>
      <right style="medium">
        <color theme="8" tint="0.59996337778862885"/>
      </right>
      <top style="medium">
        <color theme="8" tint="0.59996337778862885"/>
      </top>
      <bottom style="medium">
        <color theme="8" tint="0.59996337778862885"/>
      </bottom>
      <diagonal/>
    </border>
    <border>
      <left style="double">
        <color theme="4" tint="0.79998168889431442"/>
      </left>
      <right style="double">
        <color theme="4" tint="0.79998168889431442"/>
      </right>
      <top style="double">
        <color theme="4" tint="0.79998168889431442"/>
      </top>
      <bottom style="double">
        <color theme="4" tint="0.79998168889431442"/>
      </bottom>
      <diagonal/>
    </border>
    <border>
      <left style="double">
        <color theme="4" tint="0.79998168889431442"/>
      </left>
      <right style="double">
        <color theme="4" tint="0.79998168889431442"/>
      </right>
      <top style="double">
        <color theme="4" tint="0.79998168889431442"/>
      </top>
      <bottom/>
      <diagonal/>
    </border>
    <border>
      <left/>
      <right/>
      <top style="medium">
        <color theme="8" tint="0.39994506668294322"/>
      </top>
      <bottom style="medium">
        <color theme="8" tint="0.39994506668294322"/>
      </bottom>
      <diagonal/>
    </border>
  </borders>
  <cellStyleXfs count="54">
    <xf numFmtId="0" fontId="0" fillId="0" borderId="0"/>
    <xf numFmtId="44" fontId="2" fillId="0" borderId="0" applyFont="0" applyFill="0" applyBorder="0" applyAlignment="0" applyProtection="0"/>
    <xf numFmtId="0" fontId="4" fillId="0" borderId="0"/>
    <xf numFmtId="44" fontId="2" fillId="0" borderId="0" applyFont="0" applyFill="0" applyBorder="0" applyAlignment="0" applyProtection="0"/>
    <xf numFmtId="0" fontId="11" fillId="0" borderId="0" applyNumberFormat="0" applyFill="0" applyBorder="0" applyAlignment="0" applyProtection="0"/>
    <xf numFmtId="0" fontId="12" fillId="0" borderId="1" applyNumberFormat="0" applyFill="0" applyAlignment="0" applyProtection="0"/>
    <xf numFmtId="0" fontId="13" fillId="0" borderId="2" applyNumberFormat="0" applyFill="0" applyAlignment="0" applyProtection="0"/>
    <xf numFmtId="0" fontId="14" fillId="0" borderId="3" applyNumberFormat="0" applyFill="0" applyAlignment="0" applyProtection="0"/>
    <xf numFmtId="0" fontId="14" fillId="0" borderId="0" applyNumberFormat="0" applyFill="0" applyBorder="0" applyAlignment="0" applyProtection="0"/>
    <xf numFmtId="0" fontId="15" fillId="4" borderId="0" applyNumberFormat="0" applyBorder="0" applyAlignment="0" applyProtection="0"/>
    <xf numFmtId="0" fontId="16" fillId="5" borderId="0" applyNumberFormat="0" applyBorder="0" applyAlignment="0" applyProtection="0"/>
    <xf numFmtId="0" fontId="17" fillId="6" borderId="0" applyNumberFormat="0" applyBorder="0" applyAlignment="0" applyProtection="0"/>
    <xf numFmtId="0" fontId="18" fillId="7" borderId="4" applyNumberFormat="0" applyAlignment="0" applyProtection="0"/>
    <xf numFmtId="0" fontId="19" fillId="8" borderId="5" applyNumberFormat="0" applyAlignment="0" applyProtection="0"/>
    <xf numFmtId="0" fontId="20" fillId="8" borderId="4" applyNumberFormat="0" applyAlignment="0" applyProtection="0"/>
    <xf numFmtId="0" fontId="21" fillId="0" borderId="6" applyNumberFormat="0" applyFill="0" applyAlignment="0" applyProtection="0"/>
    <xf numFmtId="0" fontId="3" fillId="9" borderId="7" applyNumberFormat="0" applyAlignment="0" applyProtection="0"/>
    <xf numFmtId="0" fontId="22" fillId="0" borderId="0" applyNumberFormat="0" applyFill="0" applyBorder="0" applyAlignment="0" applyProtection="0"/>
    <xf numFmtId="0" fontId="2" fillId="10" borderId="8" applyNumberFormat="0" applyFont="0" applyAlignment="0" applyProtection="0"/>
    <xf numFmtId="0" fontId="23" fillId="0" borderId="0" applyNumberFormat="0" applyFill="0" applyBorder="0" applyAlignment="0" applyProtection="0"/>
    <xf numFmtId="0" fontId="1" fillId="0" borderId="9" applyNumberFormat="0" applyFill="0" applyAlignment="0" applyProtection="0"/>
    <xf numFmtId="0" fontId="24"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4" fillId="14" borderId="0" applyNumberFormat="0" applyBorder="0" applyAlignment="0" applyProtection="0"/>
    <xf numFmtId="0" fontId="24"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4" fillId="18" borderId="0" applyNumberFormat="0" applyBorder="0" applyAlignment="0" applyProtection="0"/>
    <xf numFmtId="0" fontId="24" fillId="19"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4" fillId="22" borderId="0" applyNumberFormat="0" applyBorder="0" applyAlignment="0" applyProtection="0"/>
    <xf numFmtId="0" fontId="24" fillId="23"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4" fillId="26" borderId="0" applyNumberFormat="0" applyBorder="0" applyAlignment="0" applyProtection="0"/>
    <xf numFmtId="0" fontId="24" fillId="27"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4" fillId="30" borderId="0" applyNumberFormat="0" applyBorder="0" applyAlignment="0" applyProtection="0"/>
    <xf numFmtId="0" fontId="24" fillId="31"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4" fillId="34" borderId="0" applyNumberFormat="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 fillId="0" borderId="0" applyFont="0" applyFill="0" applyBorder="0" applyAlignment="0" applyProtection="0"/>
    <xf numFmtId="4" fontId="26" fillId="35" borderId="0" applyNumberFormat="0" applyProtection="0">
      <alignment horizontal="left" vertical="center" indent="1"/>
    </xf>
    <xf numFmtId="0" fontId="2" fillId="0" borderId="0"/>
    <xf numFmtId="0" fontId="2" fillId="0" borderId="0"/>
    <xf numFmtId="0" fontId="2" fillId="0" borderId="0"/>
    <xf numFmtId="44" fontId="2" fillId="0" borderId="0" applyFont="0" applyFill="0" applyBorder="0" applyAlignment="0" applyProtection="0"/>
    <xf numFmtId="43" fontId="2" fillId="0" borderId="0" applyFont="0" applyFill="0" applyBorder="0" applyAlignment="0" applyProtection="0"/>
  </cellStyleXfs>
  <cellXfs count="70">
    <xf numFmtId="0" fontId="0" fillId="0" borderId="0" xfId="0"/>
    <xf numFmtId="0" fontId="5" fillId="2" borderId="0" xfId="0" applyFont="1" applyFill="1" applyBorder="1"/>
    <xf numFmtId="0" fontId="5" fillId="2" borderId="0" xfId="0" applyFont="1" applyFill="1" applyBorder="1" applyAlignment="1">
      <alignment horizontal="center"/>
    </xf>
    <xf numFmtId="0" fontId="5" fillId="2" borderId="0" xfId="0" applyFont="1" applyFill="1" applyBorder="1" applyAlignment="1">
      <alignment horizontal="left"/>
    </xf>
    <xf numFmtId="0" fontId="7" fillId="2" borderId="0" xfId="0" applyFont="1" applyFill="1" applyBorder="1"/>
    <xf numFmtId="0" fontId="0" fillId="2" borderId="0" xfId="0" applyFont="1" applyFill="1" applyBorder="1" applyAlignment="1">
      <alignment horizontal="center"/>
    </xf>
    <xf numFmtId="0" fontId="0" fillId="2" borderId="0" xfId="0" applyFont="1" applyFill="1" applyBorder="1" applyAlignment="1"/>
    <xf numFmtId="164" fontId="0" fillId="2" borderId="0" xfId="0" applyNumberFormat="1" applyFont="1" applyFill="1" applyBorder="1"/>
    <xf numFmtId="9" fontId="0" fillId="2" borderId="0" xfId="0" applyNumberFormat="1" applyFont="1" applyFill="1" applyBorder="1" applyAlignment="1">
      <alignment horizontal="center"/>
    </xf>
    <xf numFmtId="0" fontId="0" fillId="2" borderId="0" xfId="0" applyFont="1" applyFill="1" applyBorder="1" applyAlignment="1">
      <alignment horizontal="center" vertical="center"/>
    </xf>
    <xf numFmtId="0" fontId="27" fillId="2" borderId="0" xfId="0" applyFont="1" applyFill="1" applyBorder="1" applyAlignment="1">
      <alignment horizontal="left" vertical="center" wrapText="1"/>
    </xf>
    <xf numFmtId="0" fontId="1" fillId="2" borderId="10" xfId="0" applyFont="1" applyFill="1" applyBorder="1" applyAlignment="1">
      <alignment horizontal="center"/>
    </xf>
    <xf numFmtId="0" fontId="1" fillId="2" borderId="10" xfId="0" applyFont="1" applyFill="1" applyBorder="1" applyAlignment="1">
      <alignment horizontal="left"/>
    </xf>
    <xf numFmtId="0" fontId="1" fillId="2" borderId="10" xfId="0" applyFont="1" applyFill="1" applyBorder="1"/>
    <xf numFmtId="0" fontId="28" fillId="3" borderId="0" xfId="0" applyFont="1" applyFill="1" applyBorder="1" applyAlignment="1">
      <alignment horizontal="center" vertical="center" wrapText="1"/>
    </xf>
    <xf numFmtId="0" fontId="28" fillId="3" borderId="0" xfId="0" applyFont="1" applyFill="1" applyBorder="1" applyAlignment="1">
      <alignment horizontal="left" vertical="center" wrapText="1"/>
    </xf>
    <xf numFmtId="44" fontId="28" fillId="3" borderId="0" xfId="1" applyFont="1" applyFill="1" applyBorder="1" applyAlignment="1">
      <alignment horizontal="center" vertical="center" wrapText="1"/>
    </xf>
    <xf numFmtId="0" fontId="28" fillId="3" borderId="0" xfId="0" applyFont="1" applyFill="1" applyBorder="1" applyAlignment="1">
      <alignment horizontal="center" wrapText="1"/>
    </xf>
    <xf numFmtId="2" fontId="0" fillId="2" borderId="0" xfId="0" applyNumberFormat="1" applyFont="1" applyFill="1" applyBorder="1" applyAlignment="1">
      <alignment horizontal="center"/>
    </xf>
    <xf numFmtId="2" fontId="1" fillId="2" borderId="10" xfId="0" applyNumberFormat="1" applyFont="1" applyFill="1" applyBorder="1" applyAlignment="1">
      <alignment horizontal="center"/>
    </xf>
    <xf numFmtId="2" fontId="27" fillId="2" borderId="0" xfId="0" applyNumberFormat="1" applyFont="1" applyFill="1" applyBorder="1" applyAlignment="1">
      <alignment horizontal="center" vertical="center" wrapText="1"/>
    </xf>
    <xf numFmtId="43" fontId="0" fillId="2" borderId="0" xfId="0" applyNumberFormat="1" applyFont="1" applyFill="1" applyBorder="1" applyAlignment="1">
      <alignment horizontal="center" vertical="center"/>
    </xf>
    <xf numFmtId="0" fontId="0" fillId="2" borderId="0" xfId="0" applyFill="1"/>
    <xf numFmtId="0" fontId="1" fillId="2" borderId="0" xfId="0" applyFont="1" applyFill="1" applyBorder="1" applyAlignment="1">
      <alignment horizontal="center"/>
    </xf>
    <xf numFmtId="166" fontId="1" fillId="2" borderId="0" xfId="0" applyNumberFormat="1" applyFont="1" applyFill="1" applyBorder="1"/>
    <xf numFmtId="0" fontId="3" fillId="3" borderId="11" xfId="0" applyFont="1" applyFill="1" applyBorder="1" applyAlignment="1">
      <alignment horizontal="center" vertical="center"/>
    </xf>
    <xf numFmtId="0" fontId="3" fillId="3" borderId="11" xfId="0" applyFont="1" applyFill="1" applyBorder="1" applyAlignment="1">
      <alignment horizontal="center" vertical="center" wrapText="1"/>
    </xf>
    <xf numFmtId="0" fontId="30" fillId="2" borderId="0" xfId="0" applyFont="1" applyFill="1"/>
    <xf numFmtId="0" fontId="0" fillId="2" borderId="14" xfId="0" applyFill="1" applyBorder="1" applyAlignment="1">
      <alignment horizontal="center" vertical="center"/>
    </xf>
    <xf numFmtId="166" fontId="2" fillId="2" borderId="14" xfId="3" applyNumberFormat="1" applyFont="1" applyFill="1" applyBorder="1" applyAlignment="1">
      <alignment horizontal="center" vertical="center"/>
    </xf>
    <xf numFmtId="166" fontId="1" fillId="36" borderId="13" xfId="0" applyNumberFormat="1" applyFont="1" applyFill="1" applyBorder="1"/>
    <xf numFmtId="0" fontId="1" fillId="37" borderId="12" xfId="0" applyFont="1" applyFill="1" applyBorder="1"/>
    <xf numFmtId="0" fontId="1" fillId="37" borderId="12" xfId="0" applyFont="1" applyFill="1" applyBorder="1" applyAlignment="1">
      <alignment horizontal="left" vertical="center"/>
    </xf>
    <xf numFmtId="4" fontId="1" fillId="37" borderId="12" xfId="0" applyNumberFormat="1" applyFont="1" applyFill="1" applyBorder="1" applyAlignment="1">
      <alignment horizontal="left" vertical="center"/>
    </xf>
    <xf numFmtId="0" fontId="31" fillId="38" borderId="12" xfId="0" applyFont="1" applyFill="1" applyBorder="1"/>
    <xf numFmtId="0" fontId="31" fillId="38" borderId="12" xfId="0" applyFont="1" applyFill="1" applyBorder="1" applyAlignment="1">
      <alignment wrapText="1"/>
    </xf>
    <xf numFmtId="0" fontId="28" fillId="3" borderId="18" xfId="0" applyFont="1" applyFill="1" applyBorder="1" applyAlignment="1">
      <alignment horizontal="center" vertical="center"/>
    </xf>
    <xf numFmtId="0" fontId="28" fillId="3" borderId="18" xfId="0" applyFont="1" applyFill="1" applyBorder="1" applyAlignment="1">
      <alignment horizontal="left" vertical="center"/>
    </xf>
    <xf numFmtId="0" fontId="33" fillId="2" borderId="18" xfId="0" applyFont="1" applyFill="1" applyBorder="1" applyAlignment="1">
      <alignment horizontal="center" vertical="center"/>
    </xf>
    <xf numFmtId="0" fontId="34" fillId="2" borderId="18" xfId="0" applyFont="1" applyFill="1" applyBorder="1" applyAlignment="1">
      <alignment horizontal="left" vertical="center"/>
    </xf>
    <xf numFmtId="43" fontId="34" fillId="2" borderId="18" xfId="53" applyFont="1" applyFill="1" applyBorder="1" applyAlignment="1">
      <alignment horizontal="right" vertical="center"/>
    </xf>
    <xf numFmtId="0" fontId="33" fillId="2" borderId="18" xfId="0" applyFont="1" applyFill="1" applyBorder="1" applyAlignment="1">
      <alignment horizontal="left" vertical="center"/>
    </xf>
    <xf numFmtId="0" fontId="33" fillId="2" borderId="19" xfId="0" applyFont="1" applyFill="1" applyBorder="1" applyAlignment="1">
      <alignment horizontal="center" vertical="center"/>
    </xf>
    <xf numFmtId="0" fontId="34" fillId="2" borderId="19" xfId="0" applyFont="1" applyFill="1" applyBorder="1" applyAlignment="1">
      <alignment horizontal="left" vertical="center"/>
    </xf>
    <xf numFmtId="43" fontId="34" fillId="2" borderId="19" xfId="53" applyFont="1" applyFill="1" applyBorder="1" applyAlignment="1">
      <alignment horizontal="right" vertical="center"/>
    </xf>
    <xf numFmtId="0" fontId="1" fillId="2" borderId="20" xfId="0" applyFont="1" applyFill="1" applyBorder="1" applyAlignment="1">
      <alignment horizontal="center"/>
    </xf>
    <xf numFmtId="0" fontId="1" fillId="2" borderId="20" xfId="0" applyFont="1" applyFill="1" applyBorder="1" applyAlignment="1">
      <alignment horizontal="left"/>
    </xf>
    <xf numFmtId="43" fontId="1" fillId="2" borderId="20" xfId="0" applyNumberFormat="1" applyFont="1" applyFill="1" applyBorder="1" applyAlignment="1">
      <alignment horizontal="right" vertical="center"/>
    </xf>
    <xf numFmtId="1" fontId="5" fillId="2" borderId="0" xfId="0" applyNumberFormat="1" applyFont="1" applyFill="1" applyBorder="1"/>
    <xf numFmtId="0" fontId="0" fillId="2" borderId="0" xfId="0" applyFill="1" applyAlignment="1">
      <alignment horizontal="center" vertical="center"/>
    </xf>
    <xf numFmtId="171" fontId="1" fillId="2" borderId="10" xfId="0" applyNumberFormat="1" applyFont="1" applyFill="1" applyBorder="1"/>
    <xf numFmtId="171" fontId="0" fillId="2" borderId="0" xfId="0" applyNumberFormat="1" applyFont="1" applyFill="1" applyBorder="1"/>
    <xf numFmtId="43" fontId="1" fillId="2" borderId="10" xfId="0" applyNumberFormat="1" applyFont="1" applyFill="1" applyBorder="1" applyAlignment="1">
      <alignment horizontal="center" vertical="center"/>
    </xf>
    <xf numFmtId="0" fontId="5" fillId="2" borderId="0" xfId="0" applyFont="1" applyFill="1" applyBorder="1" applyAlignment="1">
      <alignment horizontal="center" vertical="center"/>
    </xf>
    <xf numFmtId="43" fontId="27" fillId="2" borderId="0" xfId="53" applyFont="1" applyFill="1" applyBorder="1" applyAlignment="1">
      <alignment horizontal="center" vertical="center" wrapText="1"/>
    </xf>
    <xf numFmtId="43" fontId="1" fillId="2" borderId="10" xfId="53" applyFont="1" applyFill="1" applyBorder="1" applyAlignment="1">
      <alignment horizontal="center" vertical="center"/>
    </xf>
    <xf numFmtId="9" fontId="0" fillId="2" borderId="0" xfId="0" applyNumberFormat="1" applyFont="1" applyFill="1" applyBorder="1" applyAlignment="1">
      <alignment horizontal="center" vertical="center"/>
    </xf>
    <xf numFmtId="0" fontId="1" fillId="2" borderId="10" xfId="0" applyFont="1" applyFill="1" applyBorder="1" applyAlignment="1">
      <alignment horizontal="center" vertical="center"/>
    </xf>
    <xf numFmtId="0" fontId="5" fillId="2" borderId="0" xfId="0" applyFont="1" applyFill="1" applyBorder="1" applyAlignment="1">
      <alignment horizontal="right" vertical="center"/>
    </xf>
    <xf numFmtId="0" fontId="0" fillId="2" borderId="0" xfId="0" applyFill="1" applyAlignment="1">
      <alignment horizontal="right" vertical="center"/>
    </xf>
    <xf numFmtId="170" fontId="0" fillId="2" borderId="0" xfId="0" applyNumberFormat="1" applyFont="1" applyFill="1" applyBorder="1" applyAlignment="1">
      <alignment horizontal="right" vertical="center"/>
    </xf>
    <xf numFmtId="170" fontId="1" fillId="2" borderId="10" xfId="0" applyNumberFormat="1" applyFont="1" applyFill="1" applyBorder="1" applyAlignment="1">
      <alignment horizontal="right" vertical="center"/>
    </xf>
    <xf numFmtId="0" fontId="0" fillId="0" borderId="0" xfId="0" applyFont="1" applyFill="1" applyBorder="1" applyAlignment="1"/>
    <xf numFmtId="0" fontId="3" fillId="3" borderId="11" xfId="0" applyFont="1" applyFill="1" applyBorder="1" applyAlignment="1">
      <alignment horizontal="center" vertical="center" wrapText="1"/>
    </xf>
    <xf numFmtId="0" fontId="1" fillId="36" borderId="13" xfId="0" applyFont="1" applyFill="1" applyBorder="1" applyAlignment="1">
      <alignment horizontal="center"/>
    </xf>
    <xf numFmtId="0" fontId="10" fillId="2" borderId="15" xfId="0" applyFont="1" applyFill="1" applyBorder="1" applyAlignment="1">
      <alignment horizontal="left" vertical="center" wrapText="1"/>
    </xf>
    <xf numFmtId="0" fontId="10" fillId="2" borderId="16" xfId="0" applyFont="1" applyFill="1" applyBorder="1" applyAlignment="1">
      <alignment horizontal="left" vertical="center" wrapText="1"/>
    </xf>
    <xf numFmtId="0" fontId="10" fillId="2" borderId="17" xfId="0" applyFont="1" applyFill="1" applyBorder="1" applyAlignment="1">
      <alignment horizontal="left" vertical="center" wrapText="1"/>
    </xf>
    <xf numFmtId="0" fontId="6" fillId="2" borderId="0" xfId="0" applyFont="1" applyFill="1" applyBorder="1" applyAlignment="1">
      <alignment horizontal="center"/>
    </xf>
    <xf numFmtId="0" fontId="32" fillId="2" borderId="0" xfId="0" applyFont="1" applyFill="1" applyAlignment="1">
      <alignment horizontal="left"/>
    </xf>
  </cellXfs>
  <cellStyles count="54">
    <cellStyle name="20% - Accent1" xfId="22" builtinId="30" customBuiltin="1"/>
    <cellStyle name="20% - Accent2" xfId="26" builtinId="34" customBuiltin="1"/>
    <cellStyle name="20% - Accent3" xfId="30" builtinId="38" customBuiltin="1"/>
    <cellStyle name="20% - Accent4" xfId="34" builtinId="42" customBuiltin="1"/>
    <cellStyle name="20% - Accent5" xfId="38" builtinId="46" customBuiltin="1"/>
    <cellStyle name="20% - Accent6" xfId="42" builtinId="50" customBuiltin="1"/>
    <cellStyle name="40% - Accent1" xfId="23" builtinId="31" customBuiltin="1"/>
    <cellStyle name="40% - Accent2" xfId="27" builtinId="35" customBuiltin="1"/>
    <cellStyle name="40% - Accent3" xfId="31" builtinId="39" customBuiltin="1"/>
    <cellStyle name="40% - Accent4" xfId="35" builtinId="43" customBuiltin="1"/>
    <cellStyle name="40% - Accent5" xfId="39" builtinId="47" customBuiltin="1"/>
    <cellStyle name="40% - Accent6" xfId="43" builtinId="51" customBuiltin="1"/>
    <cellStyle name="60% - Accent1" xfId="24" builtinId="32" customBuiltin="1"/>
    <cellStyle name="60% - Accent2" xfId="28" builtinId="36" customBuiltin="1"/>
    <cellStyle name="60% - Accent3" xfId="32" builtinId="40" customBuiltin="1"/>
    <cellStyle name="60% - Accent4" xfId="36" builtinId="44" customBuiltin="1"/>
    <cellStyle name="60% - Accent5" xfId="40" builtinId="48" customBuiltin="1"/>
    <cellStyle name="60% - Accent6" xfId="44" builtinId="52" customBuiltin="1"/>
    <cellStyle name="Accent1" xfId="21" builtinId="29" customBuiltin="1"/>
    <cellStyle name="Accent2" xfId="25" builtinId="33" customBuiltin="1"/>
    <cellStyle name="Accent3" xfId="29" builtinId="37" customBuiltin="1"/>
    <cellStyle name="Accent4" xfId="33" builtinId="41" customBuiltin="1"/>
    <cellStyle name="Accent5" xfId="37" builtinId="45" customBuiltin="1"/>
    <cellStyle name="Accent6" xfId="41" builtinId="49" customBuiltin="1"/>
    <cellStyle name="Bad" xfId="10" builtinId="27" customBuiltin="1"/>
    <cellStyle name="Calculation" xfId="14" builtinId="22" customBuiltin="1"/>
    <cellStyle name="Check Cell" xfId="16" builtinId="23" customBuiltin="1"/>
    <cellStyle name="Comma" xfId="53" builtinId="3"/>
    <cellStyle name="Comma 2" xfId="45" xr:uid="{00000000-0005-0000-0000-00001C000000}"/>
    <cellStyle name="Comma 2 21" xfId="46" xr:uid="{00000000-0005-0000-0000-00001D000000}"/>
    <cellStyle name="Comma 3" xfId="47" xr:uid="{00000000-0005-0000-0000-00001E000000}"/>
    <cellStyle name="Currency" xfId="1" builtinId="4"/>
    <cellStyle name="Currency 4" xfId="3" xr:uid="{00000000-0005-0000-0000-000020000000}"/>
    <cellStyle name="Currency 4 2" xfId="52" xr:uid="{00000000-0005-0000-0000-000021000000}"/>
    <cellStyle name="Explanatory Text" xfId="19" builtinId="53" customBuiltin="1"/>
    <cellStyle name="Good" xfId="9" builtinId="26" customBuiltin="1"/>
    <cellStyle name="Heading 1" xfId="5" builtinId="16" customBuiltin="1"/>
    <cellStyle name="Heading 2" xfId="6" builtinId="17" customBuiltin="1"/>
    <cellStyle name="Heading 3" xfId="7" builtinId="18" customBuiltin="1"/>
    <cellStyle name="Heading 4" xfId="8" builtinId="19" customBuiltin="1"/>
    <cellStyle name="Input" xfId="12" builtinId="20" customBuiltin="1"/>
    <cellStyle name="Linked Cell" xfId="15" builtinId="24" customBuiltin="1"/>
    <cellStyle name="Neutral" xfId="11" builtinId="28" customBuiltin="1"/>
    <cellStyle name="Normal" xfId="0" builtinId="0"/>
    <cellStyle name="Normal 2" xfId="2" xr:uid="{00000000-0005-0000-0000-00002C000000}"/>
    <cellStyle name="Normal 3 2" xfId="51" xr:uid="{00000000-0005-0000-0000-00002D000000}"/>
    <cellStyle name="Normal 43" xfId="50" xr:uid="{00000000-0005-0000-0000-00002E000000}"/>
    <cellStyle name="Normal 5 2" xfId="49" xr:uid="{00000000-0005-0000-0000-00002F000000}"/>
    <cellStyle name="Note" xfId="18" builtinId="10" customBuiltin="1"/>
    <cellStyle name="Output" xfId="13" builtinId="21" customBuiltin="1"/>
    <cellStyle name="SAPBEXchaText" xfId="48" xr:uid="{00000000-0005-0000-0000-000032000000}"/>
    <cellStyle name="Title" xfId="4" builtinId="15" customBuiltin="1"/>
    <cellStyle name="Total" xfId="20" builtinId="25" customBuiltin="1"/>
    <cellStyle name="Warning Text" xfId="17" builtinId="11" customBuiltin="1"/>
  </cellStyles>
  <dxfs count="0"/>
  <tableStyles count="0" defaultTableStyle="TableStyleMedium2" defaultPivotStyle="PivotStyleLight16"/>
  <colors>
    <mruColors>
      <color rgb="FF5CED13"/>
      <color rgb="FF000000"/>
      <color rgb="FFA3A3FF"/>
      <color rgb="FF1649D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249977111117893"/>
  </sheetPr>
  <dimension ref="C2:E49"/>
  <sheetViews>
    <sheetView workbookViewId="0">
      <selection activeCell="C49" sqref="C3:E49"/>
    </sheetView>
  </sheetViews>
  <sheetFormatPr defaultRowHeight="15" x14ac:dyDescent="0.25"/>
  <cols>
    <col min="4" max="4" width="52" bestFit="1" customWidth="1"/>
    <col min="5" max="5" width="19.5703125" customWidth="1"/>
  </cols>
  <sheetData>
    <row r="2" spans="3:5" ht="15.75" thickBot="1" x14ac:dyDescent="0.3"/>
    <row r="3" spans="3:5" ht="17.25" thickTop="1" thickBot="1" x14ac:dyDescent="0.3">
      <c r="C3" s="36" t="s">
        <v>17</v>
      </c>
      <c r="D3" s="37" t="s">
        <v>101</v>
      </c>
      <c r="E3" s="36" t="s">
        <v>93</v>
      </c>
    </row>
    <row r="4" spans="3:5" ht="16.5" thickTop="1" thickBot="1" x14ac:dyDescent="0.3">
      <c r="C4" s="38">
        <v>1</v>
      </c>
      <c r="D4" s="39" t="s">
        <v>62</v>
      </c>
      <c r="E4" s="40">
        <v>4636</v>
      </c>
    </row>
    <row r="5" spans="3:5" ht="16.5" thickTop="1" thickBot="1" x14ac:dyDescent="0.3">
      <c r="C5" s="38">
        <v>2</v>
      </c>
      <c r="D5" s="39" t="s">
        <v>28</v>
      </c>
      <c r="E5" s="40">
        <v>1293</v>
      </c>
    </row>
    <row r="6" spans="3:5" ht="16.5" thickTop="1" thickBot="1" x14ac:dyDescent="0.3">
      <c r="C6" s="38">
        <v>3</v>
      </c>
      <c r="D6" s="39" t="s">
        <v>29</v>
      </c>
      <c r="E6" s="40">
        <v>175</v>
      </c>
    </row>
    <row r="7" spans="3:5" ht="16.5" thickTop="1" thickBot="1" x14ac:dyDescent="0.3">
      <c r="C7" s="38">
        <v>4</v>
      </c>
      <c r="D7" s="39" t="s">
        <v>30</v>
      </c>
      <c r="E7" s="40">
        <v>1618</v>
      </c>
    </row>
    <row r="8" spans="3:5" ht="16.5" thickTop="1" thickBot="1" x14ac:dyDescent="0.3">
      <c r="C8" s="38">
        <v>5</v>
      </c>
      <c r="D8" s="39" t="s">
        <v>31</v>
      </c>
      <c r="E8" s="40">
        <v>1618</v>
      </c>
    </row>
    <row r="9" spans="3:5" ht="16.5" thickTop="1" thickBot="1" x14ac:dyDescent="0.3">
      <c r="C9" s="38">
        <v>6</v>
      </c>
      <c r="D9" s="39" t="s">
        <v>32</v>
      </c>
      <c r="E9" s="40">
        <v>1543</v>
      </c>
    </row>
    <row r="10" spans="3:5" ht="16.5" thickTop="1" thickBot="1" x14ac:dyDescent="0.3">
      <c r="C10" s="38">
        <v>7</v>
      </c>
      <c r="D10" s="39" t="s">
        <v>33</v>
      </c>
      <c r="E10" s="40">
        <v>1644</v>
      </c>
    </row>
    <row r="11" spans="3:5" ht="16.5" thickTop="1" thickBot="1" x14ac:dyDescent="0.3">
      <c r="C11" s="38">
        <v>8</v>
      </c>
      <c r="D11" s="39" t="s">
        <v>34</v>
      </c>
      <c r="E11" s="40">
        <v>1644</v>
      </c>
    </row>
    <row r="12" spans="3:5" ht="16.5" thickTop="1" thickBot="1" x14ac:dyDescent="0.3">
      <c r="C12" s="38">
        <v>9</v>
      </c>
      <c r="D12" s="39" t="s">
        <v>102</v>
      </c>
      <c r="E12" s="40">
        <v>3940</v>
      </c>
    </row>
    <row r="13" spans="3:5" ht="16.5" thickTop="1" thickBot="1" x14ac:dyDescent="0.3">
      <c r="C13" s="38">
        <v>10</v>
      </c>
      <c r="D13" s="39" t="s">
        <v>35</v>
      </c>
      <c r="E13" s="40">
        <v>1820</v>
      </c>
    </row>
    <row r="14" spans="3:5" ht="16.5" thickTop="1" thickBot="1" x14ac:dyDescent="0.3">
      <c r="C14" s="38">
        <v>11</v>
      </c>
      <c r="D14" s="39" t="s">
        <v>36</v>
      </c>
      <c r="E14" s="40">
        <v>10525</v>
      </c>
    </row>
    <row r="15" spans="3:5" ht="16.5" thickTop="1" thickBot="1" x14ac:dyDescent="0.3">
      <c r="C15" s="38">
        <v>12</v>
      </c>
      <c r="D15" s="39" t="s">
        <v>37</v>
      </c>
      <c r="E15" s="40">
        <v>32631</v>
      </c>
    </row>
    <row r="16" spans="3:5" ht="16.5" thickTop="1" thickBot="1" x14ac:dyDescent="0.3">
      <c r="C16" s="38">
        <v>13</v>
      </c>
      <c r="D16" s="39" t="s">
        <v>94</v>
      </c>
      <c r="E16" s="40">
        <f>282*19.15</f>
        <v>5400.2999999999993</v>
      </c>
    </row>
    <row r="17" spans="3:5" ht="16.5" thickTop="1" thickBot="1" x14ac:dyDescent="0.3">
      <c r="C17" s="38">
        <v>14</v>
      </c>
      <c r="D17" s="39" t="s">
        <v>95</v>
      </c>
      <c r="E17" s="40">
        <f>81*29</f>
        <v>2349</v>
      </c>
    </row>
    <row r="18" spans="3:5" ht="16.5" thickTop="1" thickBot="1" x14ac:dyDescent="0.3">
      <c r="C18" s="38">
        <v>15</v>
      </c>
      <c r="D18" s="39" t="s">
        <v>38</v>
      </c>
      <c r="E18" s="40">
        <v>246</v>
      </c>
    </row>
    <row r="19" spans="3:5" ht="16.5" thickTop="1" thickBot="1" x14ac:dyDescent="0.3">
      <c r="C19" s="38">
        <v>16</v>
      </c>
      <c r="D19" s="39" t="s">
        <v>66</v>
      </c>
      <c r="E19" s="40">
        <v>4134</v>
      </c>
    </row>
    <row r="20" spans="3:5" ht="16.5" thickTop="1" thickBot="1" x14ac:dyDescent="0.3">
      <c r="C20" s="38">
        <v>17</v>
      </c>
      <c r="D20" s="39" t="s">
        <v>65</v>
      </c>
      <c r="E20" s="40">
        <v>96</v>
      </c>
    </row>
    <row r="21" spans="3:5" ht="16.5" thickTop="1" thickBot="1" x14ac:dyDescent="0.3">
      <c r="C21" s="38">
        <v>18</v>
      </c>
      <c r="D21" s="39" t="s">
        <v>39</v>
      </c>
      <c r="E21" s="40">
        <v>280</v>
      </c>
    </row>
    <row r="22" spans="3:5" ht="16.5" thickTop="1" thickBot="1" x14ac:dyDescent="0.3">
      <c r="C22" s="38">
        <v>19</v>
      </c>
      <c r="D22" s="39" t="s">
        <v>40</v>
      </c>
      <c r="E22" s="40">
        <v>764</v>
      </c>
    </row>
    <row r="23" spans="3:5" ht="16.5" thickTop="1" thickBot="1" x14ac:dyDescent="0.3">
      <c r="C23" s="38">
        <v>20</v>
      </c>
      <c r="D23" s="39" t="s">
        <v>41</v>
      </c>
      <c r="E23" s="40">
        <v>210</v>
      </c>
    </row>
    <row r="24" spans="3:5" ht="16.5" thickTop="1" thickBot="1" x14ac:dyDescent="0.3">
      <c r="C24" s="38">
        <v>21</v>
      </c>
      <c r="D24" s="39" t="s">
        <v>42</v>
      </c>
      <c r="E24" s="40">
        <v>762</v>
      </c>
    </row>
    <row r="25" spans="3:5" ht="16.5" thickTop="1" thickBot="1" x14ac:dyDescent="0.3">
      <c r="C25" s="38">
        <v>22</v>
      </c>
      <c r="D25" s="39" t="s">
        <v>43</v>
      </c>
      <c r="E25" s="40">
        <v>572</v>
      </c>
    </row>
    <row r="26" spans="3:5" ht="16.5" thickTop="1" thickBot="1" x14ac:dyDescent="0.3">
      <c r="C26" s="38">
        <v>23</v>
      </c>
      <c r="D26" s="39" t="s">
        <v>44</v>
      </c>
      <c r="E26" s="40">
        <v>1467</v>
      </c>
    </row>
    <row r="27" spans="3:5" ht="16.5" thickTop="1" thickBot="1" x14ac:dyDescent="0.3">
      <c r="C27" s="38">
        <v>24</v>
      </c>
      <c r="D27" s="39" t="s">
        <v>45</v>
      </c>
      <c r="E27" s="40">
        <v>2523</v>
      </c>
    </row>
    <row r="28" spans="3:5" ht="16.5" thickTop="1" thickBot="1" x14ac:dyDescent="0.3">
      <c r="C28" s="38">
        <v>25</v>
      </c>
      <c r="D28" s="39" t="s">
        <v>46</v>
      </c>
      <c r="E28" s="40">
        <v>1524</v>
      </c>
    </row>
    <row r="29" spans="3:5" ht="16.5" thickTop="1" thickBot="1" x14ac:dyDescent="0.3">
      <c r="C29" s="38">
        <v>26</v>
      </c>
      <c r="D29" s="39" t="s">
        <v>47</v>
      </c>
      <c r="E29" s="40">
        <v>1226</v>
      </c>
    </row>
    <row r="30" spans="3:5" ht="16.5" thickTop="1" thickBot="1" x14ac:dyDescent="0.3">
      <c r="C30" s="38">
        <v>27</v>
      </c>
      <c r="D30" s="39" t="s">
        <v>48</v>
      </c>
      <c r="E30" s="40">
        <v>1890</v>
      </c>
    </row>
    <row r="31" spans="3:5" ht="16.5" thickTop="1" thickBot="1" x14ac:dyDescent="0.3">
      <c r="C31" s="38">
        <v>28</v>
      </c>
      <c r="D31" s="39" t="s">
        <v>49</v>
      </c>
      <c r="E31" s="40">
        <v>1113</v>
      </c>
    </row>
    <row r="32" spans="3:5" ht="16.5" thickTop="1" thickBot="1" x14ac:dyDescent="0.3">
      <c r="C32" s="38">
        <v>29</v>
      </c>
      <c r="D32" s="39" t="s">
        <v>50</v>
      </c>
      <c r="E32" s="40">
        <v>180</v>
      </c>
    </row>
    <row r="33" spans="3:5" ht="16.5" thickTop="1" thickBot="1" x14ac:dyDescent="0.3">
      <c r="C33" s="38">
        <v>30</v>
      </c>
      <c r="D33" s="39" t="s">
        <v>51</v>
      </c>
      <c r="E33" s="40">
        <v>1648</v>
      </c>
    </row>
    <row r="34" spans="3:5" ht="16.5" thickTop="1" thickBot="1" x14ac:dyDescent="0.3">
      <c r="C34" s="38">
        <v>31</v>
      </c>
      <c r="D34" s="39" t="s">
        <v>52</v>
      </c>
      <c r="E34" s="40">
        <v>1026</v>
      </c>
    </row>
    <row r="35" spans="3:5" ht="16.5" thickTop="1" thickBot="1" x14ac:dyDescent="0.3">
      <c r="C35" s="38">
        <v>32</v>
      </c>
      <c r="D35" s="39" t="s">
        <v>53</v>
      </c>
      <c r="E35" s="40">
        <v>528</v>
      </c>
    </row>
    <row r="36" spans="3:5" ht="16.5" thickTop="1" thickBot="1" x14ac:dyDescent="0.3">
      <c r="C36" s="38">
        <v>33</v>
      </c>
      <c r="D36" s="39" t="s">
        <v>54</v>
      </c>
      <c r="E36" s="40">
        <v>420</v>
      </c>
    </row>
    <row r="37" spans="3:5" ht="16.5" thickTop="1" thickBot="1" x14ac:dyDescent="0.3">
      <c r="C37" s="38">
        <v>34</v>
      </c>
      <c r="D37" s="39" t="s">
        <v>55</v>
      </c>
      <c r="E37" s="40">
        <v>2752</v>
      </c>
    </row>
    <row r="38" spans="3:5" ht="16.5" thickTop="1" thickBot="1" x14ac:dyDescent="0.3">
      <c r="C38" s="38">
        <v>35</v>
      </c>
      <c r="D38" s="39" t="s">
        <v>56</v>
      </c>
      <c r="E38" s="40">
        <v>3342</v>
      </c>
    </row>
    <row r="39" spans="3:5" ht="16.5" thickTop="1" thickBot="1" x14ac:dyDescent="0.3">
      <c r="C39" s="38">
        <v>36</v>
      </c>
      <c r="D39" s="39" t="s">
        <v>57</v>
      </c>
      <c r="E39" s="40">
        <v>432</v>
      </c>
    </row>
    <row r="40" spans="3:5" ht="16.5" thickTop="1" thickBot="1" x14ac:dyDescent="0.3">
      <c r="C40" s="38">
        <v>37</v>
      </c>
      <c r="D40" s="39" t="s">
        <v>103</v>
      </c>
      <c r="E40" s="40">
        <v>33</v>
      </c>
    </row>
    <row r="41" spans="3:5" ht="16.5" thickTop="1" thickBot="1" x14ac:dyDescent="0.3">
      <c r="C41" s="38">
        <v>38</v>
      </c>
      <c r="D41" s="39" t="s">
        <v>58</v>
      </c>
      <c r="E41" s="40">
        <v>442</v>
      </c>
    </row>
    <row r="42" spans="3:5" ht="16.5" thickTop="1" thickBot="1" x14ac:dyDescent="0.3">
      <c r="C42" s="38">
        <v>39</v>
      </c>
      <c r="D42" s="39" t="s">
        <v>59</v>
      </c>
      <c r="E42" s="40">
        <v>8009</v>
      </c>
    </row>
    <row r="43" spans="3:5" ht="16.5" thickTop="1" thickBot="1" x14ac:dyDescent="0.3">
      <c r="C43" s="38">
        <v>40</v>
      </c>
      <c r="D43" s="39" t="s">
        <v>60</v>
      </c>
      <c r="E43" s="40">
        <v>2360</v>
      </c>
    </row>
    <row r="44" spans="3:5" ht="16.5" thickTop="1" thickBot="1" x14ac:dyDescent="0.3">
      <c r="C44" s="38">
        <v>41</v>
      </c>
      <c r="D44" s="41" t="s">
        <v>96</v>
      </c>
      <c r="E44" s="40">
        <f>6800*2.4</f>
        <v>16320</v>
      </c>
    </row>
    <row r="45" spans="3:5" ht="16.5" thickTop="1" thickBot="1" x14ac:dyDescent="0.3">
      <c r="C45" s="38">
        <v>42</v>
      </c>
      <c r="D45" s="39" t="s">
        <v>97</v>
      </c>
      <c r="E45" s="40">
        <v>65</v>
      </c>
    </row>
    <row r="46" spans="3:5" ht="16.5" thickTop="1" thickBot="1" x14ac:dyDescent="0.3">
      <c r="C46" s="38">
        <v>43</v>
      </c>
      <c r="D46" s="39" t="s">
        <v>98</v>
      </c>
      <c r="E46" s="40">
        <v>640</v>
      </c>
    </row>
    <row r="47" spans="3:5" ht="16.5" thickTop="1" thickBot="1" x14ac:dyDescent="0.3">
      <c r="C47" s="38">
        <v>44</v>
      </c>
      <c r="D47" s="39" t="s">
        <v>99</v>
      </c>
      <c r="E47" s="40">
        <v>264</v>
      </c>
    </row>
    <row r="48" spans="3:5" ht="16.5" thickTop="1" thickBot="1" x14ac:dyDescent="0.3">
      <c r="C48" s="42">
        <v>45</v>
      </c>
      <c r="D48" s="43" t="s">
        <v>100</v>
      </c>
      <c r="E48" s="44">
        <v>320</v>
      </c>
    </row>
    <row r="49" spans="3:5" ht="15.75" thickBot="1" x14ac:dyDescent="0.3">
      <c r="C49" s="45"/>
      <c r="D49" s="46" t="s">
        <v>18</v>
      </c>
      <c r="E49" s="47">
        <f>SUM(E4:E48)</f>
        <v>126424.3</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5" tint="0.39997558519241921"/>
  </sheetPr>
  <dimension ref="B2:AC19"/>
  <sheetViews>
    <sheetView tabSelected="1" topLeftCell="A7" zoomScale="85" zoomScaleNormal="85" workbookViewId="0">
      <pane xSplit="3" topLeftCell="R1" activePane="topRight" state="frozen"/>
      <selection activeCell="Y49" sqref="Y49"/>
      <selection pane="topRight" activeCell="Z19" sqref="Z19"/>
    </sheetView>
  </sheetViews>
  <sheetFormatPr defaultColWidth="21" defaultRowHeight="14.25" x14ac:dyDescent="0.2"/>
  <cols>
    <col min="1" max="1" width="2" style="1" customWidth="1"/>
    <col min="2" max="2" width="8.5703125" style="1" customWidth="1"/>
    <col min="3" max="3" width="28.140625" style="3" bestFit="1" customWidth="1"/>
    <col min="4" max="4" width="13" style="53" customWidth="1"/>
    <col min="5" max="5" width="14" style="53" customWidth="1"/>
    <col min="6" max="6" width="13.5703125" style="2" customWidth="1"/>
    <col min="7" max="7" width="22.7109375" style="1" customWidth="1"/>
    <col min="8" max="8" width="12.140625" style="1" customWidth="1"/>
    <col min="9" max="9" width="11.140625" style="1" customWidth="1"/>
    <col min="10" max="10" width="10.5703125" style="1" customWidth="1"/>
    <col min="11" max="11" width="11.5703125" style="1" customWidth="1"/>
    <col min="12" max="12" width="11.42578125" style="1" customWidth="1"/>
    <col min="13" max="13" width="19.7109375" style="1" customWidth="1"/>
    <col min="14" max="15" width="21" style="1" customWidth="1"/>
    <col min="16" max="16" width="12.7109375" style="1" customWidth="1"/>
    <col min="17" max="19" width="15.28515625" style="53" customWidth="1"/>
    <col min="20" max="20" width="14.140625" style="53" customWidth="1"/>
    <col min="21" max="21" width="15.28515625" style="58" customWidth="1"/>
    <col min="22" max="22" width="11.5703125" style="53" customWidth="1"/>
    <col min="23" max="23" width="15.140625" style="1" customWidth="1"/>
    <col min="24" max="24" width="18.28515625" style="1" customWidth="1"/>
    <col min="25" max="25" width="17" style="1" customWidth="1"/>
    <col min="26" max="26" width="17.42578125" style="1" customWidth="1"/>
    <col min="27" max="27" width="17.42578125" style="2" customWidth="1"/>
    <col min="28" max="28" width="19.42578125" style="1" customWidth="1"/>
    <col min="29" max="29" width="9.28515625" style="1" customWidth="1"/>
    <col min="30" max="16384" width="21" style="1"/>
  </cols>
  <sheetData>
    <row r="2" spans="2:29" ht="23.25" x14ac:dyDescent="0.35">
      <c r="B2" s="68" t="s">
        <v>0</v>
      </c>
      <c r="C2" s="68"/>
    </row>
    <row r="3" spans="2:29" s="22" customFormat="1" ht="23.25" x14ac:dyDescent="0.35">
      <c r="B3" s="27"/>
      <c r="D3" s="49"/>
      <c r="E3" s="49"/>
      <c r="Q3" s="49"/>
      <c r="R3" s="49"/>
      <c r="S3" s="49"/>
      <c r="T3" s="49"/>
      <c r="U3" s="59"/>
      <c r="V3" s="49"/>
    </row>
    <row r="4" spans="2:29" s="22" customFormat="1" ht="15" x14ac:dyDescent="0.25">
      <c r="B4" s="34" t="s">
        <v>81</v>
      </c>
      <c r="C4" s="31" t="s">
        <v>82</v>
      </c>
      <c r="D4" s="49"/>
      <c r="E4" s="49"/>
      <c r="Q4" s="49"/>
      <c r="R4" s="49"/>
      <c r="S4" s="49"/>
      <c r="T4" s="49"/>
      <c r="U4" s="59"/>
      <c r="V4" s="49"/>
    </row>
    <row r="5" spans="2:29" s="22" customFormat="1" ht="15" x14ac:dyDescent="0.25">
      <c r="B5" s="34" t="s">
        <v>83</v>
      </c>
      <c r="C5" s="31" t="s">
        <v>84</v>
      </c>
      <c r="D5" s="49"/>
      <c r="E5" s="49"/>
      <c r="Q5" s="49"/>
      <c r="R5" s="49"/>
      <c r="S5" s="49"/>
      <c r="T5" s="49"/>
      <c r="U5" s="59"/>
      <c r="V5" s="49"/>
    </row>
    <row r="6" spans="2:29" s="22" customFormat="1" ht="45" x14ac:dyDescent="0.25">
      <c r="B6" s="35" t="s">
        <v>86</v>
      </c>
      <c r="C6" s="32" t="s">
        <v>85</v>
      </c>
      <c r="D6" s="49"/>
      <c r="E6" s="49"/>
      <c r="Q6" s="49"/>
      <c r="R6" s="49"/>
      <c r="S6" s="49"/>
      <c r="T6" s="49"/>
      <c r="U6" s="59"/>
      <c r="V6" s="49"/>
    </row>
    <row r="7" spans="2:29" s="22" customFormat="1" ht="75" x14ac:dyDescent="0.25">
      <c r="B7" s="35" t="s">
        <v>87</v>
      </c>
      <c r="C7" s="33">
        <f>40900+4423+8779</f>
        <v>54102</v>
      </c>
      <c r="D7" s="49"/>
      <c r="E7" s="49"/>
      <c r="Q7" s="49"/>
      <c r="R7" s="49"/>
      <c r="S7" s="49"/>
      <c r="T7" s="49"/>
      <c r="U7" s="59"/>
      <c r="V7" s="49"/>
    </row>
    <row r="8" spans="2:29" s="22" customFormat="1" ht="60" customHeight="1" x14ac:dyDescent="0.25">
      <c r="B8" s="35" t="s">
        <v>88</v>
      </c>
      <c r="C8" s="33">
        <f>E18</f>
        <v>47330</v>
      </c>
      <c r="D8" s="49"/>
      <c r="E8" s="49"/>
      <c r="Q8" s="49"/>
      <c r="R8" s="49"/>
      <c r="S8" s="49"/>
      <c r="T8" s="49"/>
      <c r="U8" s="59"/>
      <c r="V8" s="49"/>
    </row>
    <row r="10" spans="2:29" ht="63" x14ac:dyDescent="0.25">
      <c r="B10" s="14" t="s">
        <v>17</v>
      </c>
      <c r="C10" s="15" t="s">
        <v>1</v>
      </c>
      <c r="D10" s="14" t="s">
        <v>78</v>
      </c>
      <c r="E10" s="14" t="s">
        <v>63</v>
      </c>
      <c r="F10" s="14" t="s">
        <v>2</v>
      </c>
      <c r="G10" s="14" t="s">
        <v>3</v>
      </c>
      <c r="H10" s="14" t="s">
        <v>4</v>
      </c>
      <c r="I10" s="14" t="s">
        <v>75</v>
      </c>
      <c r="J10" s="14" t="s">
        <v>76</v>
      </c>
      <c r="K10" s="14" t="s">
        <v>77</v>
      </c>
      <c r="L10" s="14" t="s">
        <v>64</v>
      </c>
      <c r="M10" s="14" t="s">
        <v>5</v>
      </c>
      <c r="N10" s="14" t="s">
        <v>6</v>
      </c>
      <c r="O10" s="14" t="s">
        <v>19</v>
      </c>
      <c r="P10" s="14" t="s">
        <v>16</v>
      </c>
      <c r="Q10" s="14" t="s">
        <v>8</v>
      </c>
      <c r="R10" s="14" t="s">
        <v>105</v>
      </c>
      <c r="S10" s="14" t="s">
        <v>9</v>
      </c>
      <c r="T10" s="14" t="s">
        <v>106</v>
      </c>
      <c r="U10" s="16" t="s">
        <v>10</v>
      </c>
      <c r="V10" s="14" t="s">
        <v>11</v>
      </c>
      <c r="W10" s="14" t="s">
        <v>12</v>
      </c>
      <c r="X10" s="17" t="s">
        <v>13</v>
      </c>
      <c r="Y10" s="14" t="s">
        <v>67</v>
      </c>
      <c r="Z10" s="14" t="s">
        <v>14</v>
      </c>
      <c r="AA10" s="14" t="s">
        <v>20</v>
      </c>
      <c r="AB10" s="16" t="s">
        <v>21</v>
      </c>
    </row>
    <row r="11" spans="2:29" ht="15" x14ac:dyDescent="0.25">
      <c r="B11" s="9">
        <v>1</v>
      </c>
      <c r="C11" s="10" t="s">
        <v>104</v>
      </c>
      <c r="D11" s="21">
        <f>E11/10.7639</f>
        <v>2581.9637863599623</v>
      </c>
      <c r="E11" s="54">
        <f>I11*J11</f>
        <v>27792</v>
      </c>
      <c r="F11" s="5" t="s">
        <v>61</v>
      </c>
      <c r="G11" s="6" t="s">
        <v>73</v>
      </c>
      <c r="H11" s="5" t="s">
        <v>7</v>
      </c>
      <c r="I11" s="5">
        <v>193</v>
      </c>
      <c r="J11" s="5">
        <v>144</v>
      </c>
      <c r="K11" s="20">
        <f>L11/3.28</f>
        <v>7.9268292682926838</v>
      </c>
      <c r="L11" s="18">
        <v>26</v>
      </c>
      <c r="M11" s="5" t="s">
        <v>15</v>
      </c>
      <c r="N11" s="5">
        <v>1992</v>
      </c>
      <c r="O11" s="5" t="s">
        <v>15</v>
      </c>
      <c r="P11" s="5">
        <v>2022</v>
      </c>
      <c r="Q11" s="9">
        <f t="shared" ref="Q11:Q16" si="0">P11-N11</f>
        <v>30</v>
      </c>
      <c r="R11" s="9">
        <v>30</v>
      </c>
      <c r="S11" s="9">
        <v>60</v>
      </c>
      <c r="T11" s="9">
        <f>S11-R11</f>
        <v>30</v>
      </c>
      <c r="U11" s="60">
        <v>1600</v>
      </c>
      <c r="V11" s="56">
        <v>0.05</v>
      </c>
      <c r="W11" s="7">
        <f t="shared" ref="W11:W16" si="1">(1-V11)/S11</f>
        <v>1.5833333333333331E-2</v>
      </c>
      <c r="X11" s="51">
        <f t="shared" ref="X11:X16" si="2">U11*E11</f>
        <v>44467200</v>
      </c>
      <c r="Y11" s="51">
        <f t="shared" ref="Y11:Y16" si="3">X11*W11*T11</f>
        <v>21121919.999999996</v>
      </c>
      <c r="Z11" s="51">
        <f>X11-Y11</f>
        <v>23345280.000000004</v>
      </c>
      <c r="AA11" s="8">
        <v>0.15</v>
      </c>
      <c r="AB11" s="51">
        <f t="shared" ref="AB11:AB16" si="4">Z11-(AA11*Z11)</f>
        <v>19843488.000000004</v>
      </c>
      <c r="AC11" s="48">
        <f>AB11/E11</f>
        <v>714.00000000000011</v>
      </c>
    </row>
    <row r="12" spans="2:29" ht="15" x14ac:dyDescent="0.25">
      <c r="B12" s="9">
        <v>2</v>
      </c>
      <c r="C12" s="10" t="s">
        <v>68</v>
      </c>
      <c r="D12" s="21">
        <f t="shared" ref="D12:D16" si="5">E12/10.7639</f>
        <v>1114.8375588773586</v>
      </c>
      <c r="E12" s="54">
        <f t="shared" ref="E12:E16" si="6">I12*J12</f>
        <v>12000</v>
      </c>
      <c r="F12" s="5" t="s">
        <v>92</v>
      </c>
      <c r="G12" s="62" t="s">
        <v>73</v>
      </c>
      <c r="H12" s="5" t="s">
        <v>7</v>
      </c>
      <c r="I12" s="5">
        <v>120</v>
      </c>
      <c r="J12" s="5">
        <v>100</v>
      </c>
      <c r="K12" s="20">
        <f t="shared" ref="K12:K16" si="7">L12/3.28</f>
        <v>7.6219512195121952</v>
      </c>
      <c r="L12" s="18">
        <v>25</v>
      </c>
      <c r="M12" s="5" t="s">
        <v>15</v>
      </c>
      <c r="N12" s="5">
        <v>1992</v>
      </c>
      <c r="O12" s="5" t="s">
        <v>15</v>
      </c>
      <c r="P12" s="5">
        <v>2022</v>
      </c>
      <c r="Q12" s="9">
        <f t="shared" si="0"/>
        <v>30</v>
      </c>
      <c r="R12" s="9">
        <v>10</v>
      </c>
      <c r="S12" s="9">
        <v>30</v>
      </c>
      <c r="T12" s="9">
        <f t="shared" ref="T12:T16" si="8">S12-R12</f>
        <v>20</v>
      </c>
      <c r="U12" s="60">
        <v>350</v>
      </c>
      <c r="V12" s="56">
        <v>0.05</v>
      </c>
      <c r="W12" s="7">
        <f t="shared" si="1"/>
        <v>3.1666666666666662E-2</v>
      </c>
      <c r="X12" s="51">
        <f t="shared" si="2"/>
        <v>4200000</v>
      </c>
      <c r="Y12" s="51">
        <f t="shared" si="3"/>
        <v>2659999.9999999995</v>
      </c>
      <c r="Z12" s="51">
        <f t="shared" ref="Z12:Z16" si="9">X12-Y12</f>
        <v>1540000.0000000005</v>
      </c>
      <c r="AA12" s="8">
        <v>0.15</v>
      </c>
      <c r="AB12" s="51">
        <f t="shared" si="4"/>
        <v>1309000.0000000005</v>
      </c>
      <c r="AC12" s="48">
        <f t="shared" ref="AC12:AC16" si="10">AB12/E12</f>
        <v>109.08333333333337</v>
      </c>
    </row>
    <row r="13" spans="2:29" ht="15" x14ac:dyDescent="0.25">
      <c r="B13" s="9">
        <v>3</v>
      </c>
      <c r="C13" s="10" t="s">
        <v>69</v>
      </c>
      <c r="D13" s="21">
        <f t="shared" si="5"/>
        <v>96.24764258307863</v>
      </c>
      <c r="E13" s="54">
        <f t="shared" si="6"/>
        <v>1036</v>
      </c>
      <c r="F13" s="5" t="s">
        <v>61</v>
      </c>
      <c r="G13" s="6" t="s">
        <v>61</v>
      </c>
      <c r="H13" s="5" t="s">
        <v>7</v>
      </c>
      <c r="I13" s="5">
        <v>37</v>
      </c>
      <c r="J13" s="5">
        <v>28</v>
      </c>
      <c r="K13" s="20">
        <f t="shared" si="7"/>
        <v>4.5731707317073171</v>
      </c>
      <c r="L13" s="18">
        <v>15</v>
      </c>
      <c r="M13" s="5" t="s">
        <v>15</v>
      </c>
      <c r="N13" s="5">
        <v>1992</v>
      </c>
      <c r="O13" s="5" t="s">
        <v>15</v>
      </c>
      <c r="P13" s="5">
        <v>2022</v>
      </c>
      <c r="Q13" s="9">
        <f t="shared" si="0"/>
        <v>30</v>
      </c>
      <c r="R13" s="9">
        <v>10</v>
      </c>
      <c r="S13" s="9">
        <v>45</v>
      </c>
      <c r="T13" s="9">
        <f t="shared" si="8"/>
        <v>35</v>
      </c>
      <c r="U13" s="60">
        <v>1000</v>
      </c>
      <c r="V13" s="56">
        <v>0.05</v>
      </c>
      <c r="W13" s="7">
        <f t="shared" si="1"/>
        <v>2.1111111111111112E-2</v>
      </c>
      <c r="X13" s="51">
        <f t="shared" si="2"/>
        <v>1036000</v>
      </c>
      <c r="Y13" s="51">
        <f t="shared" si="3"/>
        <v>765488.88888888899</v>
      </c>
      <c r="Z13" s="51">
        <f t="shared" si="9"/>
        <v>270511.11111111101</v>
      </c>
      <c r="AA13" s="8">
        <v>0.15</v>
      </c>
      <c r="AB13" s="51">
        <f t="shared" si="4"/>
        <v>229934.44444444435</v>
      </c>
      <c r="AC13" s="48">
        <f t="shared" si="10"/>
        <v>221.94444444444434</v>
      </c>
    </row>
    <row r="14" spans="2:29" ht="15" x14ac:dyDescent="0.25">
      <c r="B14" s="9">
        <v>4</v>
      </c>
      <c r="C14" s="10" t="s">
        <v>70</v>
      </c>
      <c r="D14" s="21">
        <f t="shared" si="5"/>
        <v>249.72361318852833</v>
      </c>
      <c r="E14" s="54">
        <f t="shared" si="6"/>
        <v>2688</v>
      </c>
      <c r="F14" s="5" t="s">
        <v>92</v>
      </c>
      <c r="G14" s="6" t="s">
        <v>73</v>
      </c>
      <c r="H14" s="5" t="s">
        <v>7</v>
      </c>
      <c r="I14" s="5">
        <v>96</v>
      </c>
      <c r="J14" s="5">
        <v>28</v>
      </c>
      <c r="K14" s="20">
        <f t="shared" si="7"/>
        <v>3.0487804878048781</v>
      </c>
      <c r="L14" s="18">
        <v>10</v>
      </c>
      <c r="M14" s="5" t="s">
        <v>15</v>
      </c>
      <c r="N14" s="5">
        <v>1992</v>
      </c>
      <c r="O14" s="5" t="s">
        <v>15</v>
      </c>
      <c r="P14" s="5">
        <v>2022</v>
      </c>
      <c r="Q14" s="9">
        <f t="shared" si="0"/>
        <v>30</v>
      </c>
      <c r="R14" s="9">
        <v>0</v>
      </c>
      <c r="S14" s="9">
        <v>15</v>
      </c>
      <c r="T14" s="9">
        <f t="shared" si="8"/>
        <v>15</v>
      </c>
      <c r="U14" s="60">
        <v>200</v>
      </c>
      <c r="V14" s="56">
        <v>0.05</v>
      </c>
      <c r="W14" s="7">
        <f t="shared" si="1"/>
        <v>6.3333333333333325E-2</v>
      </c>
      <c r="X14" s="51">
        <f t="shared" si="2"/>
        <v>537600</v>
      </c>
      <c r="Y14" s="51">
        <f t="shared" si="3"/>
        <v>510719.99999999988</v>
      </c>
      <c r="Z14" s="51">
        <f t="shared" si="9"/>
        <v>26880.000000000116</v>
      </c>
      <c r="AA14" s="8">
        <v>0.15</v>
      </c>
      <c r="AB14" s="51">
        <f t="shared" si="4"/>
        <v>22848.000000000098</v>
      </c>
      <c r="AC14" s="48">
        <f t="shared" si="10"/>
        <v>8.5000000000000373</v>
      </c>
    </row>
    <row r="15" spans="2:29" ht="15" x14ac:dyDescent="0.25">
      <c r="B15" s="9">
        <v>5</v>
      </c>
      <c r="C15" s="10" t="s">
        <v>71</v>
      </c>
      <c r="D15" s="21">
        <f t="shared" si="5"/>
        <v>91.045067308317627</v>
      </c>
      <c r="E15" s="54">
        <f t="shared" si="6"/>
        <v>980</v>
      </c>
      <c r="F15" s="5" t="s">
        <v>61</v>
      </c>
      <c r="G15" s="6" t="s">
        <v>61</v>
      </c>
      <c r="H15" s="5" t="s">
        <v>7</v>
      </c>
      <c r="I15" s="5">
        <v>35</v>
      </c>
      <c r="J15" s="5">
        <v>28</v>
      </c>
      <c r="K15" s="20">
        <f t="shared" si="7"/>
        <v>3.6585365853658538</v>
      </c>
      <c r="L15" s="18">
        <v>12</v>
      </c>
      <c r="M15" s="5" t="s">
        <v>15</v>
      </c>
      <c r="N15" s="5">
        <v>1992</v>
      </c>
      <c r="O15" s="5" t="s">
        <v>15</v>
      </c>
      <c r="P15" s="5">
        <v>2022</v>
      </c>
      <c r="Q15" s="9">
        <f t="shared" si="0"/>
        <v>30</v>
      </c>
      <c r="R15" s="9">
        <v>12</v>
      </c>
      <c r="S15" s="9">
        <v>45</v>
      </c>
      <c r="T15" s="9">
        <f t="shared" si="8"/>
        <v>33</v>
      </c>
      <c r="U15" s="60">
        <v>1200</v>
      </c>
      <c r="V15" s="56">
        <v>0.05</v>
      </c>
      <c r="W15" s="7">
        <f t="shared" si="1"/>
        <v>2.1111111111111112E-2</v>
      </c>
      <c r="X15" s="51">
        <f t="shared" si="2"/>
        <v>1176000</v>
      </c>
      <c r="Y15" s="51">
        <f t="shared" si="3"/>
        <v>819280</v>
      </c>
      <c r="Z15" s="51">
        <f t="shared" si="9"/>
        <v>356720</v>
      </c>
      <c r="AA15" s="8">
        <v>0.15</v>
      </c>
      <c r="AB15" s="51">
        <f t="shared" si="4"/>
        <v>303212</v>
      </c>
      <c r="AC15" s="48">
        <f t="shared" si="10"/>
        <v>309.39999999999998</v>
      </c>
    </row>
    <row r="16" spans="2:29" ht="15" x14ac:dyDescent="0.25">
      <c r="B16" s="9">
        <v>6</v>
      </c>
      <c r="C16" s="10" t="s">
        <v>72</v>
      </c>
      <c r="D16" s="21">
        <f t="shared" si="5"/>
        <v>263.28747015486954</v>
      </c>
      <c r="E16" s="54">
        <f t="shared" si="6"/>
        <v>2834</v>
      </c>
      <c r="F16" s="5" t="s">
        <v>61</v>
      </c>
      <c r="G16" s="6" t="s">
        <v>74</v>
      </c>
      <c r="H16" s="5" t="s">
        <v>7</v>
      </c>
      <c r="I16" s="5">
        <v>109</v>
      </c>
      <c r="J16" s="5">
        <v>26</v>
      </c>
      <c r="K16" s="20">
        <f t="shared" si="7"/>
        <v>6.0975609756097562</v>
      </c>
      <c r="L16" s="18">
        <v>20</v>
      </c>
      <c r="M16" s="5" t="s">
        <v>15</v>
      </c>
      <c r="N16" s="5">
        <v>1992</v>
      </c>
      <c r="O16" s="5" t="s">
        <v>15</v>
      </c>
      <c r="P16" s="5">
        <v>2022</v>
      </c>
      <c r="Q16" s="9">
        <f t="shared" si="0"/>
        <v>30</v>
      </c>
      <c r="R16" s="9">
        <v>15</v>
      </c>
      <c r="S16" s="9">
        <v>45</v>
      </c>
      <c r="T16" s="9">
        <f t="shared" si="8"/>
        <v>30</v>
      </c>
      <c r="U16" s="60">
        <v>1200</v>
      </c>
      <c r="V16" s="56">
        <v>0.05</v>
      </c>
      <c r="W16" s="7">
        <f t="shared" si="1"/>
        <v>2.1111111111111112E-2</v>
      </c>
      <c r="X16" s="51">
        <f t="shared" si="2"/>
        <v>3400800</v>
      </c>
      <c r="Y16" s="51">
        <f t="shared" si="3"/>
        <v>2153840</v>
      </c>
      <c r="Z16" s="51">
        <f t="shared" si="9"/>
        <v>1246960</v>
      </c>
      <c r="AA16" s="8">
        <v>0.15</v>
      </c>
      <c r="AB16" s="51">
        <f t="shared" si="4"/>
        <v>1059916</v>
      </c>
      <c r="AC16" s="48">
        <f t="shared" si="10"/>
        <v>374</v>
      </c>
    </row>
    <row r="17" spans="2:29" ht="45.75" thickBot="1" x14ac:dyDescent="0.3">
      <c r="B17" s="9">
        <v>7</v>
      </c>
      <c r="C17" s="10" t="s">
        <v>107</v>
      </c>
      <c r="D17" s="21"/>
      <c r="E17" s="54"/>
      <c r="F17" s="5"/>
      <c r="G17" s="6"/>
      <c r="H17" s="5"/>
      <c r="I17" s="5"/>
      <c r="J17" s="5"/>
      <c r="K17" s="20"/>
      <c r="L17" s="18"/>
      <c r="M17" s="5"/>
      <c r="N17" s="5"/>
      <c r="O17" s="5"/>
      <c r="P17" s="5"/>
      <c r="Q17" s="9"/>
      <c r="R17" s="9"/>
      <c r="S17" s="9"/>
      <c r="T17" s="9"/>
      <c r="U17" s="60"/>
      <c r="V17" s="56"/>
      <c r="W17" s="7"/>
      <c r="X17" s="51"/>
      <c r="Y17" s="51"/>
      <c r="Z17" s="51"/>
      <c r="AA17" s="8"/>
      <c r="AB17" s="51">
        <f>3500*625</f>
        <v>2187500</v>
      </c>
      <c r="AC17" s="48"/>
    </row>
    <row r="18" spans="2:29" s="4" customFormat="1" ht="16.5" thickTop="1" thickBot="1" x14ac:dyDescent="0.3">
      <c r="B18" s="11"/>
      <c r="C18" s="12" t="s">
        <v>18</v>
      </c>
      <c r="D18" s="52">
        <f>SUM(D11:D16)</f>
        <v>4397.105138472115</v>
      </c>
      <c r="E18" s="55">
        <f>SUM(E11:E16)</f>
        <v>47330</v>
      </c>
      <c r="F18" s="11"/>
      <c r="G18" s="11"/>
      <c r="H18" s="11"/>
      <c r="I18" s="11"/>
      <c r="J18" s="11"/>
      <c r="K18" s="11"/>
      <c r="L18" s="19"/>
      <c r="M18" s="11"/>
      <c r="N18" s="11"/>
      <c r="O18" s="11"/>
      <c r="P18" s="11"/>
      <c r="Q18" s="57"/>
      <c r="R18" s="57"/>
      <c r="S18" s="57"/>
      <c r="T18" s="57"/>
      <c r="U18" s="61"/>
      <c r="V18" s="57"/>
      <c r="W18" s="13"/>
      <c r="X18" s="50">
        <f>SUM(X11:X16)</f>
        <v>54817600</v>
      </c>
      <c r="Y18" s="50">
        <f>SUM(Y11:Y16)</f>
        <v>28031248.888888884</v>
      </c>
      <c r="Z18" s="50">
        <f>SUM(Z11:Z16)</f>
        <v>26786351.111111116</v>
      </c>
      <c r="AA18" s="11"/>
      <c r="AB18" s="50">
        <f>SUM(AB11:AB17)</f>
        <v>24955898.444444448</v>
      </c>
    </row>
    <row r="19" spans="2:29" ht="15" thickTop="1" x14ac:dyDescent="0.2"/>
  </sheetData>
  <mergeCells count="1">
    <mergeCell ref="B2:C2"/>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tabColor theme="5" tint="0.39997558519241921"/>
  </sheetPr>
  <dimension ref="B2:G15"/>
  <sheetViews>
    <sheetView workbookViewId="0">
      <selection activeCell="B2" sqref="B2:G2"/>
    </sheetView>
  </sheetViews>
  <sheetFormatPr defaultRowHeight="15" x14ac:dyDescent="0.25"/>
  <cols>
    <col min="1" max="1" width="2" style="22" customWidth="1"/>
    <col min="2" max="2" width="17.85546875" style="22" customWidth="1"/>
    <col min="3" max="3" width="24.28515625" style="22" bestFit="1" customWidth="1"/>
    <col min="4" max="4" width="9.7109375" style="22" bestFit="1" customWidth="1"/>
    <col min="5" max="5" width="27.5703125" style="22" customWidth="1"/>
    <col min="6" max="6" width="35.85546875" style="22" customWidth="1"/>
    <col min="7" max="7" width="33.7109375" style="22" customWidth="1"/>
    <col min="8" max="16384" width="9.140625" style="22"/>
  </cols>
  <sheetData>
    <row r="2" spans="2:7" ht="23.25" x14ac:dyDescent="0.35">
      <c r="B2" s="69" t="s">
        <v>90</v>
      </c>
      <c r="C2" s="69"/>
      <c r="D2" s="69"/>
      <c r="E2" s="69"/>
      <c r="F2" s="69"/>
      <c r="G2" s="69"/>
    </row>
    <row r="3" spans="2:7" ht="23.25" x14ac:dyDescent="0.35">
      <c r="B3" s="27"/>
    </row>
    <row r="4" spans="2:7" x14ac:dyDescent="0.25">
      <c r="B4" s="34" t="s">
        <v>81</v>
      </c>
      <c r="C4" s="31" t="s">
        <v>82</v>
      </c>
    </row>
    <row r="5" spans="2:7" x14ac:dyDescent="0.25">
      <c r="B5" s="34" t="s">
        <v>83</v>
      </c>
      <c r="C5" s="31" t="s">
        <v>84</v>
      </c>
    </row>
    <row r="6" spans="2:7" x14ac:dyDescent="0.25">
      <c r="B6" s="35" t="s">
        <v>86</v>
      </c>
      <c r="C6" s="32" t="s">
        <v>85</v>
      </c>
    </row>
    <row r="7" spans="2:7" ht="32.25" customHeight="1" x14ac:dyDescent="0.25">
      <c r="B7" s="35" t="s">
        <v>87</v>
      </c>
      <c r="C7" s="33">
        <f>40900+4423+8779</f>
        <v>54102</v>
      </c>
    </row>
    <row r="8" spans="2:7" ht="46.5" customHeight="1" x14ac:dyDescent="0.25">
      <c r="B8" s="35" t="s">
        <v>88</v>
      </c>
      <c r="C8" s="33">
        <f>'Sadashivpet Building'!E18</f>
        <v>47330</v>
      </c>
    </row>
    <row r="9" spans="2:7" ht="15.75" thickBot="1" x14ac:dyDescent="0.3"/>
    <row r="10" spans="2:7" ht="15.75" thickBot="1" x14ac:dyDescent="0.3">
      <c r="B10" s="63" t="s">
        <v>89</v>
      </c>
      <c r="C10" s="63"/>
      <c r="D10" s="63"/>
      <c r="E10" s="63"/>
      <c r="F10" s="63"/>
      <c r="G10" s="63"/>
    </row>
    <row r="11" spans="2:7" ht="30.75" thickBot="1" x14ac:dyDescent="0.3">
      <c r="B11" s="25" t="s">
        <v>17</v>
      </c>
      <c r="C11" s="25" t="s">
        <v>22</v>
      </c>
      <c r="D11" s="25" t="s">
        <v>23</v>
      </c>
      <c r="E11" s="26" t="s">
        <v>79</v>
      </c>
      <c r="F11" s="26" t="s">
        <v>24</v>
      </c>
      <c r="G11" s="26" t="s">
        <v>80</v>
      </c>
    </row>
    <row r="12" spans="2:7" ht="15.75" thickBot="1" x14ac:dyDescent="0.3">
      <c r="B12" s="28">
        <v>1</v>
      </c>
      <c r="C12" s="28" t="s">
        <v>25</v>
      </c>
      <c r="D12" s="28" t="s">
        <v>26</v>
      </c>
      <c r="E12" s="29"/>
      <c r="F12" s="29">
        <f>'Sadashivpet Building'!X18</f>
        <v>54817600</v>
      </c>
      <c r="G12" s="29">
        <f>'Sadashivpet Building'!AB18</f>
        <v>24955898.444444448</v>
      </c>
    </row>
    <row r="13" spans="2:7" ht="15.75" thickBot="1" x14ac:dyDescent="0.3">
      <c r="B13" s="64" t="s">
        <v>27</v>
      </c>
      <c r="C13" s="64"/>
      <c r="D13" s="64"/>
      <c r="E13" s="30">
        <f>E12</f>
        <v>0</v>
      </c>
      <c r="F13" s="30">
        <f>F12</f>
        <v>54817600</v>
      </c>
      <c r="G13" s="30">
        <f>G12</f>
        <v>24955898.444444448</v>
      </c>
    </row>
    <row r="14" spans="2:7" ht="15.75" thickBot="1" x14ac:dyDescent="0.3">
      <c r="B14" s="23"/>
      <c r="C14" s="23"/>
      <c r="D14" s="23"/>
      <c r="E14" s="24"/>
      <c r="F14" s="24"/>
      <c r="G14" s="24"/>
    </row>
    <row r="15" spans="2:7" ht="193.5" customHeight="1" thickBot="1" x14ac:dyDescent="0.3">
      <c r="B15" s="65" t="s">
        <v>91</v>
      </c>
      <c r="C15" s="66"/>
      <c r="D15" s="66"/>
      <c r="E15" s="66"/>
      <c r="F15" s="66"/>
      <c r="G15" s="67"/>
    </row>
  </sheetData>
  <mergeCells count="4">
    <mergeCell ref="B2:G2"/>
    <mergeCell ref="B10:G10"/>
    <mergeCell ref="B13:D13"/>
    <mergeCell ref="B15:G1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Sadashivpet Building</vt:lpstr>
      <vt:lpstr>Sadashivpet Building Summary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gaurav sharma</dc:creator>
  <cp:lastModifiedBy>Manas Upmanyu</cp:lastModifiedBy>
  <cp:lastPrinted>2022-06-28T10:29:59Z</cp:lastPrinted>
  <dcterms:created xsi:type="dcterms:W3CDTF">2019-09-02T06:45:51Z</dcterms:created>
  <dcterms:modified xsi:type="dcterms:W3CDTF">2022-07-18T10:52:17Z</dcterms:modified>
</cp:coreProperties>
</file>